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on\Downloads\"/>
    </mc:Choice>
  </mc:AlternateContent>
  <bookViews>
    <workbookView xWindow="0" yWindow="0" windowWidth="20490" windowHeight="7755"/>
  </bookViews>
  <sheets>
    <sheet name="budget vs actual" sheetId="2" r:id="rId1"/>
    <sheet name="bank activity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AO14" i="1"/>
  <c r="AO13" i="1"/>
  <c r="AO12" i="1"/>
  <c r="G14" i="1"/>
  <c r="G13" i="1"/>
  <c r="AS14" i="1"/>
  <c r="AS13" i="1"/>
  <c r="AS12" i="1" l="1"/>
  <c r="W12" i="1"/>
  <c r="E35" i="2"/>
  <c r="E17" i="1" l="1"/>
  <c r="F17" i="1"/>
  <c r="AO11" i="1"/>
  <c r="AO10" i="1"/>
  <c r="AG17" i="1" l="1"/>
  <c r="H44" i="2" s="1"/>
  <c r="J44" i="2" s="1"/>
  <c r="H25" i="2" l="1"/>
  <c r="H26" i="2"/>
  <c r="I26" i="2" l="1"/>
  <c r="J26" i="2" l="1"/>
  <c r="I17" i="1" l="1"/>
  <c r="AN17" i="1" l="1"/>
  <c r="H51" i="2" s="1"/>
  <c r="J24" i="2"/>
  <c r="J51" i="2" l="1"/>
  <c r="W11" i="1"/>
  <c r="AS11" i="1"/>
  <c r="S17" i="1" l="1"/>
  <c r="H31" i="2" s="1"/>
  <c r="I31" i="2" l="1"/>
  <c r="J31" i="2"/>
  <c r="I24" i="2" l="1"/>
  <c r="T17" i="1" l="1"/>
  <c r="H16" i="2" s="1"/>
  <c r="R17" i="1"/>
  <c r="H15" i="2" s="1"/>
  <c r="U17" i="1"/>
  <c r="H17" i="2" s="1"/>
  <c r="L17" i="1"/>
  <c r="J17" i="1" l="1"/>
  <c r="J15" i="2"/>
  <c r="I15" i="2"/>
  <c r="AS10" i="1"/>
  <c r="W10" i="1"/>
  <c r="W16" i="1" l="1"/>
  <c r="O17" i="1" l="1"/>
  <c r="H12" i="2" s="1"/>
  <c r="I12" i="2" l="1"/>
  <c r="J12" i="2"/>
  <c r="AQ17" i="1"/>
  <c r="AP17" i="1" l="1"/>
  <c r="H53" i="2" s="1"/>
  <c r="J53" i="2" l="1"/>
  <c r="AS9" i="1" l="1"/>
  <c r="AS16" i="1"/>
  <c r="X17" i="1"/>
  <c r="AL17" i="1"/>
  <c r="H49" i="2" s="1"/>
  <c r="J49" i="2" l="1"/>
  <c r="P17" i="1" l="1"/>
  <c r="H13" i="2" s="1"/>
  <c r="N17" i="1"/>
  <c r="M17" i="1"/>
  <c r="I13" i="2" l="1"/>
  <c r="J13" i="2"/>
  <c r="Q17" i="1"/>
  <c r="K17" i="1"/>
  <c r="H8" i="2" s="1"/>
  <c r="H14" i="2" l="1"/>
  <c r="AO17" i="1"/>
  <c r="J14" i="2" l="1"/>
  <c r="I14" i="2"/>
  <c r="V17" i="1"/>
  <c r="J25" i="2" s="1"/>
  <c r="I25" i="2" l="1"/>
  <c r="AM17" i="1"/>
  <c r="H50" i="2" s="1"/>
  <c r="AK17" i="1"/>
  <c r="H48" i="2" s="1"/>
  <c r="AJ17" i="1"/>
  <c r="H47" i="2" s="1"/>
  <c r="AI17" i="1"/>
  <c r="H46" i="2" s="1"/>
  <c r="AH17" i="1"/>
  <c r="H45" i="2" s="1"/>
  <c r="AF17" i="1"/>
  <c r="AE17" i="1"/>
  <c r="AD17" i="1"/>
  <c r="AC17" i="1"/>
  <c r="AA17" i="1"/>
  <c r="Z17" i="1"/>
  <c r="Y17" i="1"/>
  <c r="AR17" i="1"/>
  <c r="H28" i="2" l="1"/>
  <c r="AB17" i="1"/>
  <c r="AS17" i="1" s="1"/>
  <c r="J45" i="2"/>
  <c r="AS18" i="1" l="1"/>
  <c r="E55" i="2"/>
  <c r="W9" i="1" l="1"/>
  <c r="E28" i="2" l="1"/>
  <c r="J29" i="2" s="1"/>
  <c r="J28" i="2" l="1"/>
  <c r="G5" i="1" l="1"/>
  <c r="G6" i="1" s="1"/>
  <c r="G7" i="1" s="1"/>
  <c r="G8" i="1" s="1"/>
  <c r="G9" i="1" l="1"/>
  <c r="G10" i="1" s="1"/>
  <c r="G11" i="1" s="1"/>
  <c r="G12" i="1" s="1"/>
  <c r="H54" i="2" l="1"/>
  <c r="J54" i="2" s="1"/>
  <c r="H52" i="2"/>
  <c r="J52" i="2" s="1"/>
  <c r="J50" i="2"/>
  <c r="J48" i="2"/>
  <c r="J47" i="2"/>
  <c r="J46" i="2"/>
  <c r="H43" i="2"/>
  <c r="J43" i="2" s="1"/>
  <c r="H42" i="2"/>
  <c r="J42" i="2" s="1"/>
  <c r="H41" i="2"/>
  <c r="J41" i="2" s="1"/>
  <c r="H40" i="2"/>
  <c r="J40" i="2" s="1"/>
  <c r="H39" i="2"/>
  <c r="J39" i="2" s="1"/>
  <c r="H37" i="2"/>
  <c r="J37" i="2" s="1"/>
  <c r="H36" i="2"/>
  <c r="H11" i="2"/>
  <c r="H10" i="2"/>
  <c r="H9" i="2"/>
  <c r="H7" i="2"/>
  <c r="F7" i="2"/>
  <c r="J36" i="2" l="1"/>
  <c r="J7" i="2"/>
  <c r="I7" i="2"/>
  <c r="J11" i="2"/>
  <c r="I11" i="2"/>
  <c r="J8" i="2"/>
  <c r="I8" i="2"/>
  <c r="J16" i="2"/>
  <c r="I16" i="2"/>
  <c r="J9" i="2"/>
  <c r="I9" i="2"/>
  <c r="J10" i="2"/>
  <c r="I10" i="2"/>
  <c r="H38" i="2"/>
  <c r="H55" i="2" s="1"/>
  <c r="H56" i="2" s="1"/>
  <c r="J38" i="2" l="1"/>
  <c r="J55" i="2" s="1"/>
  <c r="F16" i="2"/>
  <c r="F11" i="2"/>
  <c r="F10" i="2"/>
  <c r="F9" i="2"/>
  <c r="F6" i="2"/>
  <c r="J56" i="2" l="1"/>
  <c r="F17" i="2"/>
  <c r="E18" i="2" l="1"/>
  <c r="J17" i="2"/>
  <c r="I17" i="2"/>
  <c r="W17" i="1"/>
  <c r="G18" i="1" s="1"/>
  <c r="H6" i="2"/>
  <c r="I6" i="2" s="1"/>
  <c r="H18" i="2" l="1"/>
  <c r="H29" i="2" s="1"/>
  <c r="J6" i="2"/>
  <c r="J18" i="2" s="1"/>
  <c r="W18" i="1"/>
  <c r="J19" i="2" l="1"/>
</calcChain>
</file>

<file path=xl/sharedStrings.xml><?xml version="1.0" encoding="utf-8"?>
<sst xmlns="http://schemas.openxmlformats.org/spreadsheetml/2006/main" count="170" uniqueCount="134">
  <si>
    <t>IN</t>
  </si>
  <si>
    <t>OUT</t>
  </si>
  <si>
    <t>BALANCE</t>
  </si>
  <si>
    <t>No Guff</t>
  </si>
  <si>
    <t>DISTRICT 6 FUNDS</t>
  </si>
  <si>
    <t>TOTALS</t>
  </si>
  <si>
    <t>timing</t>
  </si>
  <si>
    <t>AL-ANON FAMILY GROUPS</t>
  </si>
  <si>
    <t>FRIDAY NIGHT 7TH</t>
  </si>
  <si>
    <t xml:space="preserve">Al-Anon Day </t>
  </si>
  <si>
    <t>Mon 1:30</t>
  </si>
  <si>
    <t>Mon 7:00</t>
  </si>
  <si>
    <t>Mon 7:30</t>
  </si>
  <si>
    <t>Just for Today</t>
  </si>
  <si>
    <t>Central Group</t>
  </si>
  <si>
    <t>Tue 1:30</t>
  </si>
  <si>
    <t>Byron Tuesday Afternoon</t>
  </si>
  <si>
    <t>Tue 8:15</t>
  </si>
  <si>
    <t>Wed 7:30</t>
  </si>
  <si>
    <t>Thu 1:30</t>
  </si>
  <si>
    <t>Friendly Thursday Afternoon</t>
  </si>
  <si>
    <t>Thu 7:30</t>
  </si>
  <si>
    <t>No Guff 12 &amp; 12</t>
  </si>
  <si>
    <t>Sat 9:30</t>
  </si>
  <si>
    <t>Sat 8:30</t>
  </si>
  <si>
    <t>Sat Night Wisdom</t>
  </si>
  <si>
    <t>Sun 9:30</t>
  </si>
  <si>
    <t>Spiritual Circle</t>
  </si>
  <si>
    <t>Sun 8:00</t>
  </si>
  <si>
    <t>Key to Harmony</t>
  </si>
  <si>
    <t>One Day at a Time</t>
  </si>
  <si>
    <t>phone</t>
  </si>
  <si>
    <t>mail/web</t>
  </si>
  <si>
    <t>conf/ass</t>
  </si>
  <si>
    <t>PO</t>
  </si>
  <si>
    <t>supplies</t>
  </si>
  <si>
    <t>misc</t>
  </si>
  <si>
    <t>AlAnonDay</t>
  </si>
  <si>
    <t>revenue allocation:</t>
  </si>
  <si>
    <t>B</t>
  </si>
  <si>
    <t>C</t>
  </si>
  <si>
    <t>Fri night</t>
  </si>
  <si>
    <t>Strathroy</t>
  </si>
  <si>
    <t>BUDGET</t>
  </si>
  <si>
    <t>EXPENSES</t>
  </si>
  <si>
    <t>REVENUES</t>
  </si>
  <si>
    <t>VARIANCE</t>
  </si>
  <si>
    <t>ACTUAL YTD</t>
  </si>
  <si>
    <t>Central</t>
  </si>
  <si>
    <t>Helping Hands</t>
  </si>
  <si>
    <t>Byron</t>
  </si>
  <si>
    <t>Just for</t>
  </si>
  <si>
    <t>Today</t>
  </si>
  <si>
    <t>Works</t>
  </si>
  <si>
    <t>Wisdom</t>
  </si>
  <si>
    <t>Helping Hands (Strathroy)</t>
  </si>
  <si>
    <t>insurance</t>
  </si>
  <si>
    <t>ACTUAL</t>
  </si>
  <si>
    <t xml:space="preserve">YTD </t>
  </si>
  <si>
    <t>% of</t>
  </si>
  <si>
    <t>Circle</t>
  </si>
  <si>
    <t>Hope</t>
  </si>
  <si>
    <t>One Day</t>
  </si>
  <si>
    <t>St Stephens/Colborne</t>
  </si>
  <si>
    <t>EXCESS PRUDENT RESERVE SPENDING</t>
  </si>
  <si>
    <t>excess</t>
  </si>
  <si>
    <t>reserve</t>
  </si>
  <si>
    <t>spending</t>
  </si>
  <si>
    <t>East</t>
  </si>
  <si>
    <t>58th</t>
  </si>
  <si>
    <t>total</t>
  </si>
  <si>
    <t>miscellaneous</t>
  </si>
  <si>
    <t>Thu 6:30</t>
  </si>
  <si>
    <t>VARIANCE (YTD)</t>
  </si>
  <si>
    <t>mailbox/website</t>
  </si>
  <si>
    <t>Public Outreach</t>
  </si>
  <si>
    <t>office supplies</t>
  </si>
  <si>
    <t>Higher Power and I</t>
  </si>
  <si>
    <t>Friendly</t>
  </si>
  <si>
    <t>AlAnon at WOC</t>
  </si>
  <si>
    <t>AWSC/assembly*</t>
  </si>
  <si>
    <t>Sun 7:00</t>
  </si>
  <si>
    <t>HP and I</t>
  </si>
  <si>
    <t>NOTES:</t>
  </si>
  <si>
    <t>Steps to Serenity</t>
  </si>
  <si>
    <t xml:space="preserve">Steps to </t>
  </si>
  <si>
    <t>Serenity</t>
  </si>
  <si>
    <t>Friday Night</t>
  </si>
  <si>
    <t>Alateen</t>
  </si>
  <si>
    <t>In Trust</t>
  </si>
  <si>
    <t>FRI NIGHT ALATEEN IN TRUST</t>
  </si>
  <si>
    <t>Key to</t>
  </si>
  <si>
    <t>Harmony</t>
  </si>
  <si>
    <t>WOC</t>
  </si>
  <si>
    <t>PO Fundrs</t>
  </si>
  <si>
    <t>Al-Anon Day</t>
  </si>
  <si>
    <t>at a Time</t>
  </si>
  <si>
    <t>Al-Anon</t>
  </si>
  <si>
    <t>Thursday</t>
  </si>
  <si>
    <t>Afternoon</t>
  </si>
  <si>
    <t>Hands</t>
  </si>
  <si>
    <t>(*$200 to be forwarded to next district hosting assembly-only for year after District 6 hosts)</t>
  </si>
  <si>
    <t>Future Hope</t>
  </si>
  <si>
    <t>Gateway</t>
  </si>
  <si>
    <t xml:space="preserve">Friday </t>
  </si>
  <si>
    <t>Day</t>
  </si>
  <si>
    <t>Night</t>
  </si>
  <si>
    <t>Future</t>
  </si>
  <si>
    <t xml:space="preserve">office </t>
  </si>
  <si>
    <t xml:space="preserve">expense allocation: </t>
  </si>
  <si>
    <t>rent/</t>
  </si>
  <si>
    <t>Spiritual</t>
  </si>
  <si>
    <t>12+12  &amp;</t>
  </si>
  <si>
    <t>Tue 7:30</t>
  </si>
  <si>
    <t>(Tues12&amp;12 joined East58th early 2020)</t>
  </si>
  <si>
    <t>Al-Anon Works</t>
  </si>
  <si>
    <t>placeholder (always insert sheet row above this line)</t>
  </si>
  <si>
    <t>allocated back to groups (66/group)</t>
  </si>
  <si>
    <t xml:space="preserve">East 58th </t>
  </si>
  <si>
    <t>London West Sharing Hope</t>
  </si>
  <si>
    <t xml:space="preserve">London </t>
  </si>
  <si>
    <t xml:space="preserve">West </t>
  </si>
  <si>
    <t>Sharing Hope</t>
  </si>
  <si>
    <t>Dec 31/21 bank balance</t>
  </si>
  <si>
    <t>Dec chq pending</t>
  </si>
  <si>
    <t>Dec chq pending (cashed Jan 7)</t>
  </si>
  <si>
    <t>Dec chq pending (cashed Jan 10)</t>
  </si>
  <si>
    <t>FNOS contribution</t>
  </si>
  <si>
    <t>TREASURER'S REPORT: DISTRICT 6 BUDGET vs ACTUAL 2022</t>
  </si>
  <si>
    <t>($500 website)</t>
  </si>
  <si>
    <t>(break even)</t>
  </si>
  <si>
    <t>($100 SAM support &amp; $275 Zoom)</t>
  </si>
  <si>
    <t>(currently no meetings)</t>
  </si>
  <si>
    <t>**as at Feb 28, 2022 - prepared March 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</si>
</sst>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0" fillId="0" borderId="0" xfId="0" applyFill="1"/>
    <xf numFmtId="0" fontId="0" fillId="0" borderId="0" xfId="0" applyFont="1"/>
    <xf numFmtId="0" fontId="19" fillId="0" borderId="0" xfId="0" applyFont="1"/>
    <xf numFmtId="0" fontId="19" fillId="0" borderId="0" xfId="0" applyFont="1" applyAlignment="1"/>
    <xf numFmtId="0" fontId="0" fillId="0" borderId="0" xfId="0" applyNumberFormat="1"/>
    <xf numFmtId="0" fontId="14" fillId="0" borderId="0" xfId="0" applyNumberFormat="1" applyFont="1"/>
    <xf numFmtId="0" fontId="14" fillId="0" borderId="0" xfId="0" applyFont="1"/>
    <xf numFmtId="0" fontId="21" fillId="0" borderId="0" xfId="0" applyFont="1"/>
    <xf numFmtId="0" fontId="19" fillId="0" borderId="0" xfId="0" applyNumberFormat="1" applyFont="1"/>
    <xf numFmtId="0" fontId="0" fillId="0" borderId="0" xfId="0" applyNumberFormat="1"/>
    <xf numFmtId="0" fontId="18" fillId="0" borderId="0" xfId="0" applyNumberFormat="1" applyFont="1" applyBorder="1" applyAlignment="1">
      <alignment horizontal="right"/>
    </xf>
    <xf numFmtId="0" fontId="19" fillId="0" borderId="0" xfId="0" applyNumberFormat="1" applyFont="1" applyAlignment="1"/>
    <xf numFmtId="0" fontId="20" fillId="0" borderId="0" xfId="0" applyNumberFormat="1" applyFont="1"/>
    <xf numFmtId="0" fontId="0" fillId="0" borderId="0" xfId="0" applyNumberFormat="1" applyFont="1"/>
    <xf numFmtId="0" fontId="18" fillId="0" borderId="0" xfId="0" applyNumberFormat="1" applyFont="1"/>
    <xf numFmtId="0" fontId="14" fillId="0" borderId="0" xfId="0" applyNumberFormat="1" applyFont="1"/>
    <xf numFmtId="0" fontId="23" fillId="0" borderId="0" xfId="0" applyFont="1"/>
    <xf numFmtId="0" fontId="22" fillId="0" borderId="0" xfId="0" applyNumberFormat="1" applyFont="1"/>
    <xf numFmtId="0" fontId="0" fillId="0" borderId="0" xfId="0" applyNumberFormat="1" applyFill="1"/>
    <xf numFmtId="0" fontId="22" fillId="0" borderId="0" xfId="0" applyNumberFormat="1" applyFont="1"/>
    <xf numFmtId="0" fontId="18" fillId="0" borderId="0" xfId="0" applyFont="1"/>
    <xf numFmtId="9" fontId="0" fillId="0" borderId="0" xfId="0" applyNumberFormat="1" applyFill="1"/>
    <xf numFmtId="0" fontId="18" fillId="0" borderId="0" xfId="0" applyNumberFormat="1" applyFont="1" applyFill="1"/>
    <xf numFmtId="1" fontId="19" fillId="0" borderId="0" xfId="0" applyNumberFormat="1" applyFont="1"/>
    <xf numFmtId="1" fontId="18" fillId="0" borderId="0" xfId="0" applyNumberFormat="1" applyFont="1" applyBorder="1" applyAlignment="1">
      <alignment horizontal="right"/>
    </xf>
    <xf numFmtId="1" fontId="0" fillId="0" borderId="0" xfId="0" applyNumberFormat="1"/>
    <xf numFmtId="1" fontId="0" fillId="0" borderId="0" xfId="0" applyNumberFormat="1" applyFill="1"/>
    <xf numFmtId="0" fontId="20" fillId="0" borderId="0" xfId="0" applyNumberFormat="1" applyFont="1" applyFill="1"/>
    <xf numFmtId="0" fontId="14" fillId="0" borderId="0" xfId="0" applyNumberFormat="1" applyFont="1" applyFill="1"/>
    <xf numFmtId="0" fontId="22" fillId="0" borderId="0" xfId="0" quotePrefix="1" applyNumberFormat="1" applyFont="1"/>
    <xf numFmtId="0" fontId="18" fillId="0" borderId="0" xfId="0" applyNumberFormat="1" applyFont="1" applyFill="1" applyBorder="1" applyAlignment="1" applyProtection="1">
      <alignment horizontal="right"/>
      <protection locked="0"/>
    </xf>
    <xf numFmtId="0" fontId="18" fillId="0" borderId="10" xfId="0" applyNumberFormat="1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center"/>
    </xf>
    <xf numFmtId="0" fontId="0" fillId="0" borderId="13" xfId="0" applyBorder="1"/>
    <xf numFmtId="0" fontId="25" fillId="0" borderId="13" xfId="0" applyFont="1" applyBorder="1"/>
    <xf numFmtId="0" fontId="25" fillId="0" borderId="13" xfId="0" quotePrefix="1" applyFont="1" applyBorder="1" applyAlignment="1">
      <alignment horizontal="center"/>
    </xf>
    <xf numFmtId="0" fontId="0" fillId="0" borderId="15" xfId="0" applyBorder="1"/>
    <xf numFmtId="0" fontId="0" fillId="0" borderId="11" xfId="0" applyBorder="1"/>
    <xf numFmtId="0" fontId="16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1" xfId="0" quotePrefix="1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2" fillId="0" borderId="17" xfId="0" applyFont="1" applyBorder="1"/>
    <xf numFmtId="0" fontId="0" fillId="0" borderId="18" xfId="0" applyNumberFormat="1" applyFont="1" applyBorder="1"/>
    <xf numFmtId="0" fontId="18" fillId="0" borderId="19" xfId="0" applyNumberFormat="1" applyFont="1" applyBorder="1"/>
    <xf numFmtId="0" fontId="26" fillId="0" borderId="19" xfId="0" applyNumberFormat="1" applyFont="1" applyBorder="1"/>
    <xf numFmtId="0" fontId="21" fillId="0" borderId="18" xfId="0" applyNumberFormat="1" applyFont="1" applyBorder="1"/>
    <xf numFmtId="0" fontId="0" fillId="0" borderId="18" xfId="0" applyNumberFormat="1" applyBorder="1"/>
    <xf numFmtId="0" fontId="21" fillId="0" borderId="18" xfId="0" applyFont="1" applyBorder="1"/>
    <xf numFmtId="0" fontId="0" fillId="0" borderId="19" xfId="0" applyBorder="1"/>
    <xf numFmtId="0" fontId="0" fillId="0" borderId="0" xfId="0" applyAlignment="1"/>
    <xf numFmtId="8" fontId="0" fillId="0" borderId="0" xfId="0" applyNumberFormat="1" applyFont="1" applyFill="1"/>
    <xf numFmtId="0" fontId="25" fillId="0" borderId="0" xfId="0" applyFont="1" applyBorder="1"/>
    <xf numFmtId="1" fontId="0" fillId="0" borderId="13" xfId="0" applyNumberFormat="1" applyBorder="1"/>
    <xf numFmtId="164" fontId="20" fillId="0" borderId="0" xfId="0" applyNumberFormat="1" applyFont="1" applyFill="1" applyBorder="1"/>
    <xf numFmtId="0" fontId="0" fillId="0" borderId="0" xfId="0" applyFont="1" applyFill="1" applyBorder="1"/>
    <xf numFmtId="0" fontId="20" fillId="0" borderId="0" xfId="0" applyNumberFormat="1" applyFont="1" applyFill="1" applyBorder="1"/>
    <xf numFmtId="2" fontId="18" fillId="0" borderId="0" xfId="0" applyNumberFormat="1" applyFont="1" applyFill="1"/>
    <xf numFmtId="2" fontId="24" fillId="0" borderId="0" xfId="0" applyNumberFormat="1" applyFont="1" applyFill="1"/>
    <xf numFmtId="2" fontId="0" fillId="0" borderId="0" xfId="0" applyNumberFormat="1" applyFill="1"/>
    <xf numFmtId="2" fontId="18" fillId="0" borderId="0" xfId="0" applyNumberFormat="1" applyFont="1"/>
    <xf numFmtId="0" fontId="0" fillId="0" borderId="0" xfId="0" applyNumberFormat="1" applyFont="1" applyFill="1" applyBorder="1"/>
    <xf numFmtId="1" fontId="18" fillId="0" borderId="10" xfId="0" applyNumberFormat="1" applyFont="1" applyBorder="1" applyAlignment="1">
      <alignment horizontal="right"/>
    </xf>
    <xf numFmtId="1" fontId="0" fillId="0" borderId="11" xfId="0" applyNumberFormat="1" applyBorder="1"/>
    <xf numFmtId="1" fontId="14" fillId="0" borderId="0" xfId="0" applyNumberFormat="1" applyFont="1"/>
    <xf numFmtId="8" fontId="18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topLeftCell="B1" zoomScaleNormal="100" workbookViewId="0">
      <selection activeCell="B13" sqref="B13"/>
    </sheetView>
  </sheetViews>
  <sheetFormatPr defaultColWidth="8.85546875" defaultRowHeight="15" x14ac:dyDescent="0.25"/>
  <cols>
    <col min="1" max="1" width="3.7109375" hidden="1" customWidth="1"/>
    <col min="2" max="2" width="10.140625" customWidth="1"/>
    <col min="3" max="3" width="20.7109375" customWidth="1"/>
    <col min="4" max="4" width="16.85546875" customWidth="1"/>
    <col min="5" max="5" width="10.42578125" customWidth="1"/>
    <col min="6" max="6" width="8.7109375" hidden="1" customWidth="1"/>
    <col min="7" max="7" width="3" customWidth="1"/>
    <col min="8" max="9" width="8.7109375" customWidth="1"/>
    <col min="10" max="10" width="10.85546875" customWidth="1"/>
    <col min="11" max="11" width="11.28515625" customWidth="1"/>
    <col min="12" max="14" width="8.7109375" customWidth="1"/>
  </cols>
  <sheetData>
    <row r="1" spans="1:13" ht="26.25" x14ac:dyDescent="0.4">
      <c r="A1" s="19"/>
      <c r="B1" s="19" t="s">
        <v>128</v>
      </c>
      <c r="C1" s="19"/>
    </row>
    <row r="2" spans="1:13" ht="21" x14ac:dyDescent="0.35">
      <c r="A2" s="20"/>
      <c r="B2" s="20" t="s">
        <v>133</v>
      </c>
      <c r="C2" s="32"/>
      <c r="K2" s="57"/>
    </row>
    <row r="3" spans="1:13" ht="21" x14ac:dyDescent="0.35">
      <c r="A3" s="22"/>
      <c r="B3" s="22"/>
      <c r="C3" s="32"/>
    </row>
    <row r="4" spans="1:13" ht="21" x14ac:dyDescent="0.35">
      <c r="C4" s="45" t="s">
        <v>44</v>
      </c>
      <c r="D4" s="36"/>
      <c r="E4" s="37" t="s">
        <v>43</v>
      </c>
      <c r="F4" s="36"/>
      <c r="G4" s="36"/>
      <c r="H4" s="37" t="s">
        <v>57</v>
      </c>
      <c r="I4" s="38" t="s">
        <v>59</v>
      </c>
      <c r="J4" s="46" t="s">
        <v>46</v>
      </c>
    </row>
    <row r="5" spans="1:13" ht="18.75" x14ac:dyDescent="0.3">
      <c r="C5" s="39"/>
      <c r="D5" s="40"/>
      <c r="E5" s="41">
        <v>2022</v>
      </c>
      <c r="F5" s="40" t="s">
        <v>6</v>
      </c>
      <c r="G5" s="40"/>
      <c r="H5" s="42" t="s">
        <v>58</v>
      </c>
      <c r="I5" s="43" t="s">
        <v>43</v>
      </c>
      <c r="J5" s="44"/>
      <c r="K5" s="35" t="s">
        <v>83</v>
      </c>
      <c r="L5" s="10"/>
    </row>
    <row r="6" spans="1:13" x14ac:dyDescent="0.25">
      <c r="A6">
        <v>1</v>
      </c>
      <c r="C6" s="5" t="s">
        <v>31</v>
      </c>
      <c r="D6" s="11"/>
      <c r="E6" s="33">
        <v>70</v>
      </c>
      <c r="F6" s="21" t="e">
        <f>+#REF!/12</f>
        <v>#REF!</v>
      </c>
      <c r="G6" s="21"/>
      <c r="H6" s="21">
        <f>+'bank activity'!I17</f>
        <v>0</v>
      </c>
      <c r="I6" s="24">
        <f>+H6/E6</f>
        <v>0</v>
      </c>
      <c r="J6" s="21">
        <f>+H6-E6</f>
        <v>-70</v>
      </c>
      <c r="M6" s="12"/>
    </row>
    <row r="7" spans="1:13" x14ac:dyDescent="0.25">
      <c r="A7">
        <v>2</v>
      </c>
      <c r="C7" s="5" t="s">
        <v>63</v>
      </c>
      <c r="D7" s="11"/>
      <c r="E7" s="33">
        <v>520</v>
      </c>
      <c r="F7" s="21">
        <f>+E7/2</f>
        <v>260</v>
      </c>
      <c r="G7" s="21"/>
      <c r="H7" s="21">
        <f>+'bank activity'!J17</f>
        <v>0</v>
      </c>
      <c r="I7" s="24">
        <f>+H7/E7</f>
        <v>0</v>
      </c>
      <c r="J7" s="21">
        <f>+H7-E7</f>
        <v>-520</v>
      </c>
    </row>
    <row r="8" spans="1:13" x14ac:dyDescent="0.25">
      <c r="A8">
        <v>3</v>
      </c>
      <c r="C8" s="5" t="s">
        <v>74</v>
      </c>
      <c r="D8" s="11"/>
      <c r="E8" s="33">
        <v>735</v>
      </c>
      <c r="F8" s="21">
        <v>135</v>
      </c>
      <c r="G8" s="21"/>
      <c r="H8" s="21">
        <f>+'bank activity'!K17</f>
        <v>0</v>
      </c>
      <c r="I8" s="24">
        <f t="shared" ref="I8:I17" si="0">+H8/E8</f>
        <v>0</v>
      </c>
      <c r="J8" s="21">
        <f t="shared" ref="J8:J17" si="1">+H8-E8</f>
        <v>-735</v>
      </c>
      <c r="K8" t="s">
        <v>129</v>
      </c>
    </row>
    <row r="9" spans="1:13" x14ac:dyDescent="0.25">
      <c r="A9">
        <v>4</v>
      </c>
      <c r="C9" s="5" t="s">
        <v>80</v>
      </c>
      <c r="D9" s="11"/>
      <c r="E9" s="33">
        <v>990</v>
      </c>
      <c r="F9" s="21" t="e">
        <f>+#REF!</f>
        <v>#REF!</v>
      </c>
      <c r="G9" s="21"/>
      <c r="H9" s="21">
        <f>+'bank activity'!L17</f>
        <v>0</v>
      </c>
      <c r="I9" s="24">
        <f t="shared" si="0"/>
        <v>0</v>
      </c>
      <c r="J9" s="21">
        <f t="shared" si="1"/>
        <v>-990</v>
      </c>
    </row>
    <row r="10" spans="1:13" x14ac:dyDescent="0.25">
      <c r="A10">
        <v>5</v>
      </c>
      <c r="C10" s="5" t="s">
        <v>75</v>
      </c>
      <c r="D10" s="11"/>
      <c r="E10" s="33">
        <v>575</v>
      </c>
      <c r="F10" s="21" t="e">
        <f>+#REF!</f>
        <v>#REF!</v>
      </c>
      <c r="G10" s="21"/>
      <c r="H10" s="21">
        <f>+'bank activity'!M17</f>
        <v>0</v>
      </c>
      <c r="I10" s="24">
        <f t="shared" si="0"/>
        <v>0</v>
      </c>
      <c r="J10" s="21">
        <f t="shared" si="1"/>
        <v>-575</v>
      </c>
    </row>
    <row r="11" spans="1:13" x14ac:dyDescent="0.25">
      <c r="A11">
        <v>6</v>
      </c>
      <c r="C11" s="6" t="s">
        <v>87</v>
      </c>
      <c r="D11" s="14"/>
      <c r="E11" s="33">
        <v>25</v>
      </c>
      <c r="F11" s="21" t="e">
        <f>+#REF!</f>
        <v>#REF!</v>
      </c>
      <c r="G11" s="21"/>
      <c r="H11" s="21">
        <f>+'bank activity'!N17</f>
        <v>0</v>
      </c>
      <c r="I11" s="24">
        <f t="shared" si="0"/>
        <v>0</v>
      </c>
      <c r="J11" s="21">
        <f t="shared" si="1"/>
        <v>-25</v>
      </c>
    </row>
    <row r="12" spans="1:13" x14ac:dyDescent="0.25">
      <c r="C12" s="6" t="s">
        <v>95</v>
      </c>
      <c r="D12" s="14"/>
      <c r="E12" s="33">
        <v>1000</v>
      </c>
      <c r="F12" s="21"/>
      <c r="G12" s="21"/>
      <c r="H12" s="21">
        <f>+'bank activity'!O17</f>
        <v>0</v>
      </c>
      <c r="I12" s="24">
        <f t="shared" si="0"/>
        <v>0</v>
      </c>
      <c r="J12" s="21">
        <f>+H12-E12</f>
        <v>-1000</v>
      </c>
    </row>
    <row r="13" spans="1:13" x14ac:dyDescent="0.25">
      <c r="C13" s="6" t="s">
        <v>93</v>
      </c>
      <c r="D13" s="14"/>
      <c r="E13" s="33">
        <v>300</v>
      </c>
      <c r="F13" s="21"/>
      <c r="G13" s="21"/>
      <c r="H13" s="21">
        <f>+'bank activity'!P17</f>
        <v>0</v>
      </c>
      <c r="I13" s="24">
        <f t="shared" si="0"/>
        <v>0</v>
      </c>
      <c r="J13" s="21">
        <f t="shared" si="1"/>
        <v>-300</v>
      </c>
    </row>
    <row r="14" spans="1:13" x14ac:dyDescent="0.25">
      <c r="C14" s="6" t="s">
        <v>102</v>
      </c>
      <c r="D14" s="14"/>
      <c r="E14" s="33">
        <v>50</v>
      </c>
      <c r="F14" s="21"/>
      <c r="G14" s="21"/>
      <c r="H14" s="21">
        <f>+'bank activity'!Q17</f>
        <v>0</v>
      </c>
      <c r="I14" s="24">
        <f t="shared" si="0"/>
        <v>0</v>
      </c>
      <c r="J14" s="21">
        <f>+H14-E14</f>
        <v>-50</v>
      </c>
    </row>
    <row r="15" spans="1:13" x14ac:dyDescent="0.25">
      <c r="C15" s="6" t="s">
        <v>103</v>
      </c>
      <c r="D15" s="14"/>
      <c r="E15" s="33">
        <v>50</v>
      </c>
      <c r="F15" s="21"/>
      <c r="G15" s="21"/>
      <c r="H15" s="21">
        <f>+'bank activity'!R17</f>
        <v>0</v>
      </c>
      <c r="I15" s="24">
        <f t="shared" si="0"/>
        <v>0</v>
      </c>
      <c r="J15" s="21">
        <f>+H15-E15</f>
        <v>-50</v>
      </c>
    </row>
    <row r="16" spans="1:13" x14ac:dyDescent="0.25">
      <c r="A16">
        <v>7</v>
      </c>
      <c r="C16" s="6" t="s">
        <v>76</v>
      </c>
      <c r="D16" s="14"/>
      <c r="E16" s="33">
        <v>50</v>
      </c>
      <c r="F16" s="21" t="e">
        <f>+#REF!</f>
        <v>#REF!</v>
      </c>
      <c r="G16" s="21"/>
      <c r="H16" s="21">
        <f>+'bank activity'!T17</f>
        <v>0</v>
      </c>
      <c r="I16" s="24">
        <f t="shared" si="0"/>
        <v>0</v>
      </c>
      <c r="J16" s="21">
        <f t="shared" si="1"/>
        <v>-50</v>
      </c>
    </row>
    <row r="17" spans="1:11" ht="15.75" thickBot="1" x14ac:dyDescent="0.3">
      <c r="A17">
        <v>8</v>
      </c>
      <c r="C17" s="6" t="s">
        <v>71</v>
      </c>
      <c r="D17" s="14"/>
      <c r="E17" s="33">
        <v>445</v>
      </c>
      <c r="F17" s="21" t="e">
        <f>+#REF!/12</f>
        <v>#REF!</v>
      </c>
      <c r="G17" s="21"/>
      <c r="H17" s="21">
        <f>+'bank activity'!U17</f>
        <v>0</v>
      </c>
      <c r="I17" s="24">
        <f t="shared" si="0"/>
        <v>0</v>
      </c>
      <c r="J17" s="30">
        <f t="shared" si="1"/>
        <v>-445</v>
      </c>
      <c r="K17" t="s">
        <v>131</v>
      </c>
    </row>
    <row r="18" spans="1:11" ht="15.75" thickBot="1" x14ac:dyDescent="0.3">
      <c r="C18" s="5" t="s">
        <v>70</v>
      </c>
      <c r="D18" s="11"/>
      <c r="E18" s="34">
        <f>SUM(E6:E17)</f>
        <v>4810</v>
      </c>
      <c r="F18" s="12"/>
      <c r="G18" s="12"/>
      <c r="H18" s="12">
        <f>SUM(H6:H17)</f>
        <v>0</v>
      </c>
      <c r="I18" s="12"/>
      <c r="J18" s="12">
        <f>SUM(J6:J17)</f>
        <v>-4810</v>
      </c>
    </row>
    <row r="19" spans="1:11" ht="15.75" thickTop="1" x14ac:dyDescent="0.25">
      <c r="C19" s="4"/>
      <c r="D19" s="16"/>
      <c r="E19" s="17"/>
      <c r="F19" s="12"/>
      <c r="G19" s="12"/>
      <c r="H19" s="18"/>
      <c r="I19" s="18"/>
      <c r="J19" s="18">
        <f>+E18-H18</f>
        <v>4810</v>
      </c>
    </row>
    <row r="20" spans="1:11" x14ac:dyDescent="0.25">
      <c r="C20" s="4" t="s">
        <v>101</v>
      </c>
      <c r="D20" s="16"/>
      <c r="E20" s="17"/>
      <c r="F20" s="12"/>
      <c r="G20" s="12"/>
      <c r="H20" s="18"/>
      <c r="I20" s="18"/>
      <c r="J20" s="18"/>
    </row>
    <row r="21" spans="1:11" x14ac:dyDescent="0.25">
      <c r="C21" s="4"/>
      <c r="D21" s="16"/>
      <c r="E21" s="17"/>
      <c r="F21" s="12"/>
      <c r="G21" s="12"/>
      <c r="H21" s="18"/>
      <c r="I21" s="18"/>
      <c r="J21" s="18"/>
    </row>
    <row r="22" spans="1:11" ht="21" x14ac:dyDescent="0.35">
      <c r="C22" s="47" t="s">
        <v>64</v>
      </c>
      <c r="D22" s="48"/>
      <c r="E22" s="49"/>
      <c r="G22" s="12"/>
      <c r="H22" s="17"/>
      <c r="I22" s="18"/>
      <c r="J22" s="22"/>
    </row>
    <row r="23" spans="1:11" x14ac:dyDescent="0.25">
      <c r="C23" s="4"/>
      <c r="D23" s="16"/>
      <c r="E23" s="70">
        <v>1984.68</v>
      </c>
      <c r="F23" s="21"/>
      <c r="G23" s="21"/>
      <c r="H23" s="25"/>
      <c r="I23" s="24"/>
      <c r="J23" s="21"/>
    </row>
    <row r="24" spans="1:11" x14ac:dyDescent="0.25">
      <c r="C24" s="4" t="s">
        <v>117</v>
      </c>
      <c r="D24" s="16"/>
      <c r="E24" s="62">
        <v>0</v>
      </c>
      <c r="F24" s="21"/>
      <c r="G24" s="21"/>
      <c r="H24" s="64"/>
      <c r="I24" s="24" t="e">
        <f t="shared" ref="I24:I26" si="2">+H24/E24</f>
        <v>#DIV/0!</v>
      </c>
      <c r="J24" s="66">
        <f t="shared" ref="J24:J26" si="3">+H24-E24</f>
        <v>0</v>
      </c>
    </row>
    <row r="25" spans="1:11" x14ac:dyDescent="0.25">
      <c r="C25" s="60"/>
      <c r="D25" s="16"/>
      <c r="E25" s="62">
        <v>0</v>
      </c>
      <c r="F25" s="21"/>
      <c r="G25" s="21"/>
      <c r="H25" s="21" t="e">
        <f>+'bank activity'!#REF!</f>
        <v>#REF!</v>
      </c>
      <c r="I25" s="24" t="e">
        <f t="shared" si="2"/>
        <v>#REF!</v>
      </c>
      <c r="J25" s="66" t="e">
        <f t="shared" si="3"/>
        <v>#REF!</v>
      </c>
    </row>
    <row r="26" spans="1:11" x14ac:dyDescent="0.25">
      <c r="C26" s="60"/>
      <c r="D26" s="16"/>
      <c r="E26" s="62">
        <v>0</v>
      </c>
      <c r="F26" s="21"/>
      <c r="G26" s="21"/>
      <c r="H26" s="64" t="e">
        <f>+'bank activity'!#REF!+22.6+22.6</f>
        <v>#REF!</v>
      </c>
      <c r="I26" s="24" t="e">
        <f t="shared" si="2"/>
        <v>#REF!</v>
      </c>
      <c r="J26" s="66" t="e">
        <f t="shared" si="3"/>
        <v>#REF!</v>
      </c>
    </row>
    <row r="27" spans="1:11" x14ac:dyDescent="0.25">
      <c r="C27" s="4"/>
      <c r="D27" s="56"/>
      <c r="E27" s="63"/>
      <c r="F27" s="21"/>
      <c r="G27" s="21"/>
      <c r="H27" s="64"/>
      <c r="I27" s="24"/>
      <c r="J27" s="61"/>
    </row>
    <row r="28" spans="1:11" x14ac:dyDescent="0.25">
      <c r="C28" s="4" t="s">
        <v>70</v>
      </c>
      <c r="D28" s="16"/>
      <c r="E28" s="17">
        <f>SUM(E23:E27)</f>
        <v>1984.68</v>
      </c>
      <c r="F28" s="12"/>
      <c r="G28" s="12"/>
      <c r="H28" s="65" t="e">
        <f>SUM(H24:H27)</f>
        <v>#REF!</v>
      </c>
      <c r="I28" s="18"/>
      <c r="J28" s="21" t="e">
        <f>SUM(J23:J27)</f>
        <v>#REF!</v>
      </c>
    </row>
    <row r="29" spans="1:11" x14ac:dyDescent="0.25">
      <c r="C29" s="4"/>
      <c r="D29" s="16"/>
      <c r="E29" s="17"/>
      <c r="F29" s="12"/>
      <c r="G29" s="12"/>
      <c r="H29" s="18" t="e">
        <f>IF(H25+H18+H26+#REF!+H31='bank activity'!E17,"correct","incorrect")</f>
        <v>#REF!</v>
      </c>
      <c r="I29" s="12"/>
      <c r="J29" s="31" t="e">
        <f>+E28-H28</f>
        <v>#REF!</v>
      </c>
    </row>
    <row r="30" spans="1:11" x14ac:dyDescent="0.25">
      <c r="C30" s="4"/>
      <c r="D30" s="16"/>
      <c r="E30" s="17"/>
      <c r="F30" s="12"/>
      <c r="G30" s="12"/>
      <c r="H30" s="18"/>
      <c r="I30" s="12"/>
      <c r="J30" s="31"/>
    </row>
    <row r="31" spans="1:11" ht="21" x14ac:dyDescent="0.35">
      <c r="C31" s="47" t="s">
        <v>90</v>
      </c>
      <c r="D31" s="50"/>
      <c r="E31" s="17">
        <v>1539.9</v>
      </c>
      <c r="F31" s="12"/>
      <c r="G31" s="12"/>
      <c r="H31" s="21">
        <f>+'bank activity'!S17</f>
        <v>0</v>
      </c>
      <c r="I31" s="24">
        <f>+H31/E31</f>
        <v>0</v>
      </c>
      <c r="J31" s="59">
        <f>+H31-E31</f>
        <v>-1539.9</v>
      </c>
    </row>
    <row r="32" spans="1:11" x14ac:dyDescent="0.25">
      <c r="C32" s="4"/>
      <c r="D32" s="16"/>
      <c r="E32" s="17"/>
      <c r="F32" s="12"/>
      <c r="G32" s="12"/>
      <c r="H32" s="18"/>
      <c r="I32" s="12"/>
    </row>
    <row r="33" spans="1:11" x14ac:dyDescent="0.25">
      <c r="C33" s="4"/>
      <c r="D33" s="16"/>
      <c r="E33" s="17"/>
      <c r="F33" s="12"/>
      <c r="G33" s="12"/>
      <c r="H33" s="18"/>
      <c r="I33" s="12"/>
    </row>
    <row r="34" spans="1:11" ht="21" x14ac:dyDescent="0.35">
      <c r="C34" s="47" t="s">
        <v>45</v>
      </c>
      <c r="D34" s="48"/>
      <c r="E34" s="51" t="s">
        <v>43</v>
      </c>
      <c r="F34" s="52"/>
      <c r="G34" s="52"/>
      <c r="H34" s="51" t="s">
        <v>47</v>
      </c>
      <c r="I34" s="51"/>
      <c r="J34" s="53" t="s">
        <v>73</v>
      </c>
      <c r="K34" s="54"/>
    </row>
    <row r="35" spans="1:11" x14ac:dyDescent="0.25">
      <c r="C35" s="5" t="s">
        <v>7</v>
      </c>
      <c r="D35" s="11"/>
      <c r="E35" s="27">
        <f>SUM(D36:D51)</f>
        <v>3309.8999999999996</v>
      </c>
      <c r="F35" s="12"/>
      <c r="G35" s="12"/>
      <c r="H35" s="12"/>
      <c r="I35" s="12"/>
    </row>
    <row r="36" spans="1:11" x14ac:dyDescent="0.25">
      <c r="A36">
        <v>1</v>
      </c>
      <c r="B36" t="s">
        <v>10</v>
      </c>
      <c r="C36" s="5" t="s">
        <v>30</v>
      </c>
      <c r="D36" s="26">
        <v>220.66</v>
      </c>
      <c r="E36" s="27"/>
      <c r="F36" s="28"/>
      <c r="G36" s="28"/>
      <c r="H36" s="29">
        <f>+'bank activity'!Y17</f>
        <v>0</v>
      </c>
      <c r="I36" s="12"/>
      <c r="J36" s="29">
        <f t="shared" ref="J36:J45" si="4">+H36-D36</f>
        <v>-220.66</v>
      </c>
    </row>
    <row r="37" spans="1:11" x14ac:dyDescent="0.25">
      <c r="A37">
        <v>2</v>
      </c>
      <c r="B37" t="s">
        <v>11</v>
      </c>
      <c r="C37" s="5" t="s">
        <v>14</v>
      </c>
      <c r="D37" s="26">
        <v>220.66</v>
      </c>
      <c r="E37" s="27"/>
      <c r="F37" s="28"/>
      <c r="G37" s="28"/>
      <c r="H37" s="29">
        <f>+'bank activity'!Z17</f>
        <v>0</v>
      </c>
      <c r="I37" s="12"/>
      <c r="J37" s="29">
        <f t="shared" si="4"/>
        <v>-220.66</v>
      </c>
    </row>
    <row r="38" spans="1:11" x14ac:dyDescent="0.25">
      <c r="A38">
        <v>3</v>
      </c>
      <c r="B38" t="s">
        <v>12</v>
      </c>
      <c r="C38" s="5" t="s">
        <v>13</v>
      </c>
      <c r="D38" s="26">
        <v>220.66</v>
      </c>
      <c r="E38" s="27"/>
      <c r="F38" s="28"/>
      <c r="G38" s="28"/>
      <c r="H38" s="29">
        <f>+'bank activity'!AA17</f>
        <v>0</v>
      </c>
      <c r="I38" s="12"/>
      <c r="J38" s="29">
        <f t="shared" si="4"/>
        <v>-220.66</v>
      </c>
    </row>
    <row r="39" spans="1:11" x14ac:dyDescent="0.25">
      <c r="A39">
        <v>5</v>
      </c>
      <c r="B39" t="s">
        <v>15</v>
      </c>
      <c r="C39" s="5" t="s">
        <v>55</v>
      </c>
      <c r="D39" s="26">
        <v>220.66</v>
      </c>
      <c r="E39" s="27"/>
      <c r="F39" s="28"/>
      <c r="G39" s="28"/>
      <c r="H39" s="29">
        <f>+'bank activity'!AB17</f>
        <v>0</v>
      </c>
      <c r="I39" s="12"/>
      <c r="J39" s="29">
        <f t="shared" si="4"/>
        <v>-220.66</v>
      </c>
    </row>
    <row r="40" spans="1:11" x14ac:dyDescent="0.25">
      <c r="A40">
        <v>6</v>
      </c>
      <c r="B40" t="s">
        <v>15</v>
      </c>
      <c r="C40" s="5" t="s">
        <v>16</v>
      </c>
      <c r="D40" s="26">
        <v>220.66</v>
      </c>
      <c r="E40" s="27"/>
      <c r="F40" s="28"/>
      <c r="G40" s="28"/>
      <c r="H40" s="28">
        <f>+'bank activity'!AC17</f>
        <v>0</v>
      </c>
      <c r="I40" s="12"/>
      <c r="J40" s="29">
        <f t="shared" si="4"/>
        <v>-220.66</v>
      </c>
    </row>
    <row r="41" spans="1:11" x14ac:dyDescent="0.25">
      <c r="A41">
        <v>8</v>
      </c>
      <c r="B41" s="7" t="s">
        <v>113</v>
      </c>
      <c r="C41" s="5" t="s">
        <v>118</v>
      </c>
      <c r="D41" s="26">
        <v>220.66</v>
      </c>
      <c r="E41" s="27"/>
      <c r="F41" s="28"/>
      <c r="G41" s="28"/>
      <c r="H41" s="28">
        <f>+'bank activity'!AD17</f>
        <v>0</v>
      </c>
      <c r="I41" s="12"/>
      <c r="J41" s="29">
        <f t="shared" si="4"/>
        <v>-220.66</v>
      </c>
      <c r="K41" t="s">
        <v>114</v>
      </c>
    </row>
    <row r="42" spans="1:11" x14ac:dyDescent="0.25">
      <c r="A42">
        <v>10</v>
      </c>
      <c r="B42" t="s">
        <v>18</v>
      </c>
      <c r="C42" s="5" t="s">
        <v>115</v>
      </c>
      <c r="D42" s="26">
        <v>220.66</v>
      </c>
      <c r="E42" s="27"/>
      <c r="F42" s="28"/>
      <c r="G42" s="28"/>
      <c r="H42" s="28">
        <f>+'bank activity'!AE17</f>
        <v>0</v>
      </c>
      <c r="I42" s="12"/>
      <c r="J42" s="29">
        <f t="shared" si="4"/>
        <v>-220.66</v>
      </c>
    </row>
    <row r="43" spans="1:11" x14ac:dyDescent="0.25">
      <c r="A43">
        <v>12</v>
      </c>
      <c r="B43" t="s">
        <v>19</v>
      </c>
      <c r="C43" s="5" t="s">
        <v>20</v>
      </c>
      <c r="D43" s="26">
        <v>220.66</v>
      </c>
      <c r="E43" s="27"/>
      <c r="F43" s="28"/>
      <c r="G43" s="28"/>
      <c r="H43" s="28">
        <f>+'bank activity'!AF17</f>
        <v>0</v>
      </c>
      <c r="I43" s="12"/>
      <c r="J43" s="29">
        <f t="shared" si="4"/>
        <v>-220.66</v>
      </c>
    </row>
    <row r="44" spans="1:11" x14ac:dyDescent="0.25">
      <c r="B44" t="s">
        <v>72</v>
      </c>
      <c r="C44" s="5" t="s">
        <v>119</v>
      </c>
      <c r="D44" s="26">
        <v>220.66</v>
      </c>
      <c r="E44" s="27"/>
      <c r="F44" s="28"/>
      <c r="G44" s="28"/>
      <c r="H44" s="28">
        <f>+'bank activity'!AG17</f>
        <v>0</v>
      </c>
      <c r="I44" s="12"/>
      <c r="J44" s="29">
        <f t="shared" si="4"/>
        <v>-220.66</v>
      </c>
    </row>
    <row r="45" spans="1:11" x14ac:dyDescent="0.25">
      <c r="B45" t="s">
        <v>72</v>
      </c>
      <c r="C45" s="5" t="s">
        <v>77</v>
      </c>
      <c r="D45" s="26">
        <v>220.66</v>
      </c>
      <c r="E45" s="27"/>
      <c r="F45" s="28"/>
      <c r="G45" s="28"/>
      <c r="H45" s="28">
        <f>+'bank activity'!AH17</f>
        <v>0</v>
      </c>
      <c r="I45" s="12"/>
      <c r="J45" s="29">
        <f t="shared" si="4"/>
        <v>-220.66</v>
      </c>
    </row>
    <row r="46" spans="1:11" x14ac:dyDescent="0.25">
      <c r="A46">
        <v>13</v>
      </c>
      <c r="B46" t="s">
        <v>21</v>
      </c>
      <c r="C46" s="5" t="s">
        <v>22</v>
      </c>
      <c r="D46" s="26">
        <v>220.66</v>
      </c>
      <c r="E46" s="27"/>
      <c r="F46" s="28"/>
      <c r="G46" s="28"/>
      <c r="H46" s="28">
        <f>+'bank activity'!AI17</f>
        <v>0</v>
      </c>
      <c r="I46" s="12"/>
      <c r="J46" s="29">
        <f t="shared" ref="J46:J51" si="5">+H46-D46</f>
        <v>-220.66</v>
      </c>
    </row>
    <row r="47" spans="1:11" x14ac:dyDescent="0.25">
      <c r="A47">
        <v>14</v>
      </c>
      <c r="B47" t="s">
        <v>23</v>
      </c>
      <c r="C47" s="5" t="s">
        <v>27</v>
      </c>
      <c r="D47" s="26">
        <v>220.66</v>
      </c>
      <c r="E47" s="27"/>
      <c r="F47" s="28"/>
      <c r="G47" s="28"/>
      <c r="H47" s="29">
        <f>+'bank activity'!AJ17</f>
        <v>0</v>
      </c>
      <c r="I47" s="12"/>
      <c r="J47" s="29">
        <f t="shared" si="5"/>
        <v>-220.66</v>
      </c>
    </row>
    <row r="48" spans="1:11" x14ac:dyDescent="0.25">
      <c r="A48">
        <v>15</v>
      </c>
      <c r="B48" t="s">
        <v>24</v>
      </c>
      <c r="C48" s="5" t="s">
        <v>25</v>
      </c>
      <c r="D48" s="26">
        <v>220.66</v>
      </c>
      <c r="E48" s="27"/>
      <c r="F48" s="28"/>
      <c r="G48" s="28"/>
      <c r="H48" s="28">
        <f>+'bank activity'!AK17</f>
        <v>0</v>
      </c>
      <c r="I48" s="12"/>
      <c r="J48" s="29">
        <f t="shared" si="5"/>
        <v>-220.66</v>
      </c>
    </row>
    <row r="49" spans="1:11" x14ac:dyDescent="0.25">
      <c r="B49" t="s">
        <v>81</v>
      </c>
      <c r="C49" s="5" t="s">
        <v>84</v>
      </c>
      <c r="D49" s="26">
        <v>220.66</v>
      </c>
      <c r="E49" s="27"/>
      <c r="F49" s="28"/>
      <c r="G49" s="28"/>
      <c r="H49" s="28">
        <f>+'bank activity'!AL17</f>
        <v>0</v>
      </c>
      <c r="I49" s="12"/>
      <c r="J49" s="29">
        <f t="shared" si="5"/>
        <v>-220.66</v>
      </c>
    </row>
    <row r="50" spans="1:11" x14ac:dyDescent="0.25">
      <c r="A50">
        <v>16</v>
      </c>
      <c r="B50" s="7" t="s">
        <v>28</v>
      </c>
      <c r="C50" s="5" t="s">
        <v>29</v>
      </c>
      <c r="D50" s="26">
        <v>220.66</v>
      </c>
      <c r="E50" s="27"/>
      <c r="F50" s="28"/>
      <c r="G50" s="28"/>
      <c r="H50" s="29">
        <f>+'bank activity'!AM17</f>
        <v>0</v>
      </c>
      <c r="I50" s="12"/>
      <c r="J50" s="28">
        <f t="shared" si="5"/>
        <v>-220.66</v>
      </c>
    </row>
    <row r="51" spans="1:11" x14ac:dyDescent="0.25">
      <c r="B51" s="12" t="s">
        <v>81</v>
      </c>
      <c r="C51" s="5" t="s">
        <v>88</v>
      </c>
      <c r="D51" s="26">
        <v>0</v>
      </c>
      <c r="E51" s="27"/>
      <c r="F51" s="28"/>
      <c r="G51" s="28"/>
      <c r="H51" s="29">
        <f>+'bank activity'!AN17</f>
        <v>0</v>
      </c>
      <c r="I51" s="12"/>
      <c r="J51" s="28">
        <f t="shared" si="5"/>
        <v>0</v>
      </c>
      <c r="K51" t="s">
        <v>132</v>
      </c>
    </row>
    <row r="52" spans="1:11" x14ac:dyDescent="0.25">
      <c r="A52" t="s">
        <v>39</v>
      </c>
      <c r="C52" s="5" t="s">
        <v>8</v>
      </c>
      <c r="D52" s="11"/>
      <c r="E52" s="13">
        <v>500</v>
      </c>
      <c r="F52" s="12"/>
      <c r="G52" s="12"/>
      <c r="H52" s="12">
        <f>+'bank activity'!AO17</f>
        <v>45</v>
      </c>
      <c r="I52" s="12"/>
      <c r="J52" s="28">
        <f>+H52-E52</f>
        <v>-455</v>
      </c>
    </row>
    <row r="53" spans="1:11" x14ac:dyDescent="0.25">
      <c r="C53" s="5" t="s">
        <v>79</v>
      </c>
      <c r="D53" s="11"/>
      <c r="E53" s="13">
        <v>0</v>
      </c>
      <c r="F53" s="12"/>
      <c r="G53" s="12"/>
      <c r="H53" s="12">
        <f>+'bank activity'!AP17</f>
        <v>0</v>
      </c>
      <c r="I53" s="12"/>
      <c r="J53" s="28">
        <f>+H53-E53</f>
        <v>0</v>
      </c>
    </row>
    <row r="54" spans="1:11" ht="15.75" thickBot="1" x14ac:dyDescent="0.3">
      <c r="A54" t="s">
        <v>40</v>
      </c>
      <c r="C54" s="4" t="s">
        <v>9</v>
      </c>
      <c r="D54" s="16"/>
      <c r="E54" s="13">
        <v>1000</v>
      </c>
      <c r="F54" s="12"/>
      <c r="G54" s="12"/>
      <c r="H54" s="15">
        <f>+'bank activity'!AR17</f>
        <v>0</v>
      </c>
      <c r="I54" s="15"/>
      <c r="J54" s="68">
        <f>+H54-E54</f>
        <v>-1000</v>
      </c>
      <c r="K54" t="s">
        <v>130</v>
      </c>
    </row>
    <row r="55" spans="1:11" ht="15.75" thickBot="1" x14ac:dyDescent="0.3">
      <c r="C55" s="4"/>
      <c r="D55" s="16"/>
      <c r="E55" s="67">
        <f>SUM(E35:E54)</f>
        <v>4809.8999999999996</v>
      </c>
      <c r="F55" s="12"/>
      <c r="G55" s="12"/>
      <c r="H55" s="58">
        <f>SUM(H36:H54)</f>
        <v>45</v>
      </c>
      <c r="I55" s="12"/>
      <c r="J55" s="28">
        <f>SUM(J36:J54)</f>
        <v>-4764.8999999999996</v>
      </c>
    </row>
    <row r="56" spans="1:11" ht="15.75" thickTop="1" x14ac:dyDescent="0.25">
      <c r="C56" s="4"/>
      <c r="D56" s="4"/>
      <c r="E56" s="4"/>
      <c r="H56" s="9" t="str">
        <f>IF(H55='bank activity'!F17,"correct","incorrect")</f>
        <v>correct</v>
      </c>
      <c r="I56" s="9"/>
      <c r="J56" s="69">
        <f>+E55-H55</f>
        <v>4764.8999999999996</v>
      </c>
    </row>
    <row r="57" spans="1:11" x14ac:dyDescent="0.25">
      <c r="J57" s="12"/>
    </row>
  </sheetData>
  <pageMargins left="0.7" right="0.7" top="0.75" bottom="0.75" header="0.3" footer="0.3"/>
  <pageSetup scale="96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zoomScaleNormal="100" workbookViewId="0">
      <pane xSplit="7" ySplit="8" topLeftCell="AH9" activePane="bottomRight" state="frozen"/>
      <selection pane="topRight" activeCell="H1" sqref="H1"/>
      <selection pane="bottomLeft" activeCell="A7" sqref="A7"/>
      <selection pane="bottomRight" activeCell="G16" sqref="G16"/>
    </sheetView>
  </sheetViews>
  <sheetFormatPr defaultColWidth="8.85546875" defaultRowHeight="15" x14ac:dyDescent="0.25"/>
  <cols>
    <col min="2" max="2" width="9.140625" bestFit="1" customWidth="1"/>
    <col min="4" max="4" width="50.85546875" bestFit="1" customWidth="1"/>
    <col min="7" max="32" width="9.140625" customWidth="1"/>
    <col min="33" max="33" width="10.85546875" customWidth="1"/>
    <col min="34" max="41" width="9.140625" customWidth="1"/>
    <col min="42" max="42" width="7" customWidth="1"/>
    <col min="43" max="43" width="10.42578125" customWidth="1"/>
    <col min="44" max="48" width="9.140625" customWidth="1"/>
  </cols>
  <sheetData>
    <row r="1" spans="1:47" x14ac:dyDescent="0.25">
      <c r="I1" t="s">
        <v>109</v>
      </c>
      <c r="Y1" t="s">
        <v>38</v>
      </c>
    </row>
    <row r="2" spans="1:47" x14ac:dyDescent="0.25">
      <c r="I2">
        <v>1</v>
      </c>
      <c r="J2">
        <v>2</v>
      </c>
      <c r="K2">
        <v>3</v>
      </c>
      <c r="L2">
        <v>4</v>
      </c>
      <c r="M2">
        <v>5</v>
      </c>
      <c r="N2">
        <v>6</v>
      </c>
      <c r="O2">
        <v>7</v>
      </c>
      <c r="P2">
        <v>8</v>
      </c>
      <c r="Q2">
        <v>9</v>
      </c>
      <c r="R2">
        <v>10</v>
      </c>
      <c r="S2">
        <v>11</v>
      </c>
      <c r="T2">
        <v>12</v>
      </c>
      <c r="U2">
        <v>13</v>
      </c>
      <c r="V2">
        <v>14</v>
      </c>
      <c r="Y2">
        <v>1</v>
      </c>
      <c r="Z2">
        <v>2</v>
      </c>
      <c r="AA2">
        <v>3</v>
      </c>
      <c r="AB2">
        <v>4</v>
      </c>
      <c r="AC2">
        <v>5</v>
      </c>
      <c r="AD2">
        <v>6</v>
      </c>
      <c r="AE2">
        <v>7</v>
      </c>
      <c r="AF2">
        <v>8</v>
      </c>
      <c r="AG2">
        <v>9</v>
      </c>
      <c r="AH2">
        <v>10</v>
      </c>
      <c r="AI2">
        <v>11</v>
      </c>
      <c r="AJ2">
        <v>12</v>
      </c>
      <c r="AK2">
        <v>13</v>
      </c>
      <c r="AL2">
        <v>14</v>
      </c>
      <c r="AM2">
        <v>15</v>
      </c>
      <c r="AN2">
        <v>16</v>
      </c>
    </row>
    <row r="3" spans="1:47" ht="26.25" x14ac:dyDescent="0.4">
      <c r="A3" s="19" t="s">
        <v>4</v>
      </c>
      <c r="E3" t="s">
        <v>1</v>
      </c>
      <c r="F3" t="s">
        <v>0</v>
      </c>
      <c r="G3" t="s">
        <v>2</v>
      </c>
      <c r="I3" t="s">
        <v>31</v>
      </c>
      <c r="J3" t="s">
        <v>110</v>
      </c>
      <c r="K3" t="s">
        <v>32</v>
      </c>
      <c r="L3" t="s">
        <v>33</v>
      </c>
      <c r="M3" t="s">
        <v>34</v>
      </c>
      <c r="N3" s="55" t="s">
        <v>104</v>
      </c>
      <c r="O3" t="s">
        <v>97</v>
      </c>
      <c r="P3" t="s">
        <v>93</v>
      </c>
      <c r="Q3" t="s">
        <v>107</v>
      </c>
      <c r="R3" t="s">
        <v>103</v>
      </c>
      <c r="S3" t="s">
        <v>88</v>
      </c>
      <c r="T3" t="s">
        <v>108</v>
      </c>
      <c r="U3" t="s">
        <v>36</v>
      </c>
      <c r="V3" t="s">
        <v>65</v>
      </c>
      <c r="X3" t="s">
        <v>87</v>
      </c>
      <c r="Y3" t="s">
        <v>10</v>
      </c>
      <c r="Z3" t="s">
        <v>11</v>
      </c>
      <c r="AA3" t="s">
        <v>12</v>
      </c>
      <c r="AB3" t="s">
        <v>15</v>
      </c>
      <c r="AC3" t="s">
        <v>15</v>
      </c>
      <c r="AD3" s="7" t="s">
        <v>17</v>
      </c>
      <c r="AE3" t="s">
        <v>18</v>
      </c>
      <c r="AF3" t="s">
        <v>19</v>
      </c>
      <c r="AG3" t="s">
        <v>72</v>
      </c>
      <c r="AH3" t="s">
        <v>72</v>
      </c>
      <c r="AI3" t="s">
        <v>21</v>
      </c>
      <c r="AJ3" t="s">
        <v>23</v>
      </c>
      <c r="AK3" t="s">
        <v>24</v>
      </c>
      <c r="AL3" t="s">
        <v>81</v>
      </c>
      <c r="AM3" s="7" t="s">
        <v>28</v>
      </c>
      <c r="AN3" s="12" t="s">
        <v>81</v>
      </c>
      <c r="AO3" t="s">
        <v>41</v>
      </c>
      <c r="AP3" t="s">
        <v>93</v>
      </c>
      <c r="AQ3" t="s">
        <v>94</v>
      </c>
      <c r="AR3" t="s">
        <v>37</v>
      </c>
    </row>
    <row r="4" spans="1:47" x14ac:dyDescent="0.25">
      <c r="D4" t="s">
        <v>123</v>
      </c>
      <c r="G4" s="3">
        <v>6059.2</v>
      </c>
      <c r="H4" s="3"/>
      <c r="J4" t="s">
        <v>56</v>
      </c>
      <c r="N4" t="s">
        <v>106</v>
      </c>
      <c r="O4" t="s">
        <v>105</v>
      </c>
      <c r="Q4" t="s">
        <v>61</v>
      </c>
      <c r="S4" t="s">
        <v>89</v>
      </c>
      <c r="T4" t="s">
        <v>35</v>
      </c>
      <c r="V4" t="s">
        <v>66</v>
      </c>
      <c r="AB4" t="s">
        <v>42</v>
      </c>
      <c r="AD4" t="s">
        <v>112</v>
      </c>
      <c r="AF4" t="s">
        <v>78</v>
      </c>
      <c r="AG4" t="s">
        <v>120</v>
      </c>
      <c r="AJ4" t="s">
        <v>26</v>
      </c>
    </row>
    <row r="5" spans="1:47" x14ac:dyDescent="0.25">
      <c r="D5" s="3" t="s">
        <v>125</v>
      </c>
      <c r="E5" s="1">
        <v>54.24</v>
      </c>
      <c r="G5" s="21">
        <f>+G4+F5-E5</f>
        <v>6004.96</v>
      </c>
      <c r="H5" s="2"/>
      <c r="Q5" s="1"/>
      <c r="R5" s="12"/>
      <c r="S5" s="12"/>
      <c r="T5" s="12"/>
      <c r="U5" s="12"/>
      <c r="V5" s="1" t="s">
        <v>67</v>
      </c>
      <c r="W5" s="1"/>
      <c r="X5" t="s">
        <v>88</v>
      </c>
      <c r="Y5" t="s">
        <v>62</v>
      </c>
      <c r="Z5" t="s">
        <v>48</v>
      </c>
      <c r="AA5" t="s">
        <v>51</v>
      </c>
      <c r="AB5" t="s">
        <v>49</v>
      </c>
      <c r="AC5" t="s">
        <v>50</v>
      </c>
      <c r="AD5" t="s">
        <v>68</v>
      </c>
      <c r="AE5" t="s">
        <v>97</v>
      </c>
      <c r="AF5" t="s">
        <v>98</v>
      </c>
      <c r="AG5" t="s">
        <v>121</v>
      </c>
      <c r="AH5" t="s">
        <v>82</v>
      </c>
      <c r="AI5" t="s">
        <v>3</v>
      </c>
      <c r="AJ5" t="s">
        <v>111</v>
      </c>
      <c r="AK5" t="s">
        <v>54</v>
      </c>
      <c r="AL5" t="s">
        <v>85</v>
      </c>
      <c r="AM5" t="s">
        <v>91</v>
      </c>
      <c r="AN5" t="s">
        <v>88</v>
      </c>
    </row>
    <row r="6" spans="1:47" x14ac:dyDescent="0.25">
      <c r="D6" s="3" t="s">
        <v>124</v>
      </c>
      <c r="E6" s="12">
        <v>22.6</v>
      </c>
      <c r="G6" s="21">
        <f>+G5+F6-E6</f>
        <v>5982.36</v>
      </c>
      <c r="H6" s="21"/>
      <c r="Q6" s="12"/>
      <c r="R6" s="12"/>
      <c r="S6" s="12"/>
      <c r="T6" s="12"/>
      <c r="U6" s="12"/>
      <c r="V6" s="12"/>
      <c r="W6" s="12"/>
      <c r="X6" t="s">
        <v>89</v>
      </c>
      <c r="Y6" t="s">
        <v>96</v>
      </c>
      <c r="AA6" t="s">
        <v>52</v>
      </c>
      <c r="AB6" s="12" t="s">
        <v>100</v>
      </c>
      <c r="AD6" t="s">
        <v>69</v>
      </c>
      <c r="AE6" t="s">
        <v>53</v>
      </c>
      <c r="AF6" t="s">
        <v>99</v>
      </c>
      <c r="AG6" t="s">
        <v>122</v>
      </c>
      <c r="AJ6" t="s">
        <v>60</v>
      </c>
      <c r="AL6" t="s">
        <v>86</v>
      </c>
      <c r="AM6" t="s">
        <v>92</v>
      </c>
    </row>
    <row r="7" spans="1:47" x14ac:dyDescent="0.25">
      <c r="D7" s="3" t="s">
        <v>126</v>
      </c>
      <c r="E7" s="12">
        <v>30.18</v>
      </c>
      <c r="G7" s="21">
        <f>+G6+F7-E7</f>
        <v>5952.1799999999994</v>
      </c>
      <c r="H7" s="21"/>
      <c r="Q7" s="12"/>
      <c r="R7" s="12"/>
      <c r="S7" s="12"/>
      <c r="T7" s="12"/>
      <c r="U7" s="12"/>
      <c r="V7" s="12"/>
      <c r="W7" s="12"/>
    </row>
    <row r="8" spans="1:47" x14ac:dyDescent="0.25">
      <c r="D8" s="3" t="s">
        <v>124</v>
      </c>
      <c r="E8" s="12">
        <v>22.6</v>
      </c>
      <c r="F8" s="1"/>
      <c r="G8" s="21">
        <f>+G7+F8-E8</f>
        <v>5929.579999999999</v>
      </c>
      <c r="H8" s="2"/>
      <c r="W8" s="1"/>
      <c r="AB8" s="7"/>
    </row>
    <row r="9" spans="1:47" x14ac:dyDescent="0.25">
      <c r="D9" s="3"/>
      <c r="F9" s="1"/>
      <c r="G9" s="21">
        <f t="shared" ref="G9:G16" si="0">+G8+F9-E9</f>
        <v>5929.579999999999</v>
      </c>
      <c r="H9" s="2"/>
      <c r="W9" s="1">
        <f t="shared" ref="W9:W16" si="1">+E9-SUM(I9:V9)</f>
        <v>0</v>
      </c>
      <c r="AS9">
        <f t="shared" ref="AS9:AS16" si="2">+F9-SUM(X9:AR9)</f>
        <v>0</v>
      </c>
    </row>
    <row r="10" spans="1:47" x14ac:dyDescent="0.25">
      <c r="B10">
        <v>20220107</v>
      </c>
      <c r="D10" s="3" t="s">
        <v>127</v>
      </c>
      <c r="F10" s="3">
        <v>10</v>
      </c>
      <c r="G10" s="12">
        <f t="shared" si="0"/>
        <v>5939.579999999999</v>
      </c>
      <c r="H10" s="21"/>
      <c r="V10" s="3"/>
      <c r="W10" s="12">
        <f t="shared" si="1"/>
        <v>0</v>
      </c>
      <c r="X10" s="9"/>
      <c r="AO10" s="12">
        <f>F10</f>
        <v>10</v>
      </c>
      <c r="AP10" s="12"/>
      <c r="AQ10" s="12"/>
      <c r="AS10">
        <f t="shared" si="2"/>
        <v>0</v>
      </c>
      <c r="AT10" s="9"/>
    </row>
    <row r="11" spans="1:47" x14ac:dyDescent="0.25">
      <c r="B11">
        <v>20220110</v>
      </c>
      <c r="D11" s="3" t="s">
        <v>127</v>
      </c>
      <c r="E11" s="3"/>
      <c r="F11">
        <v>10</v>
      </c>
      <c r="G11" s="21">
        <f t="shared" si="0"/>
        <v>5949.579999999999</v>
      </c>
      <c r="H11" s="21"/>
      <c r="I11" s="21"/>
      <c r="W11" s="12">
        <f t="shared" si="1"/>
        <v>0</v>
      </c>
      <c r="X11" s="12"/>
      <c r="Y11" s="23"/>
      <c r="AO11">
        <f>F11</f>
        <v>10</v>
      </c>
      <c r="AP11" s="12"/>
      <c r="AQ11" s="12"/>
      <c r="AR11" s="12"/>
      <c r="AS11">
        <f t="shared" si="2"/>
        <v>0</v>
      </c>
      <c r="AU11" s="9"/>
    </row>
    <row r="12" spans="1:47" x14ac:dyDescent="0.25">
      <c r="B12">
        <v>20220204</v>
      </c>
      <c r="D12" s="3" t="s">
        <v>127</v>
      </c>
      <c r="F12">
        <v>10</v>
      </c>
      <c r="G12" s="21">
        <f t="shared" si="0"/>
        <v>5959.579999999999</v>
      </c>
      <c r="H12" s="21"/>
      <c r="I12" s="21"/>
      <c r="W12" s="12">
        <f t="shared" si="1"/>
        <v>0</v>
      </c>
      <c r="X12" s="12"/>
      <c r="Y12" s="4"/>
      <c r="AO12">
        <f>F12</f>
        <v>10</v>
      </c>
      <c r="AP12" s="12"/>
      <c r="AQ12" s="12"/>
      <c r="AR12" s="12"/>
      <c r="AS12">
        <f t="shared" si="2"/>
        <v>0</v>
      </c>
      <c r="AU12" s="9"/>
    </row>
    <row r="13" spans="1:47" x14ac:dyDescent="0.25">
      <c r="B13">
        <v>20220204</v>
      </c>
      <c r="D13" s="3" t="s">
        <v>127</v>
      </c>
      <c r="F13">
        <v>5</v>
      </c>
      <c r="G13" s="21">
        <f t="shared" si="0"/>
        <v>5964.579999999999</v>
      </c>
      <c r="H13" s="21"/>
      <c r="I13" s="21"/>
      <c r="W13" s="12"/>
      <c r="X13" s="12"/>
      <c r="Y13" s="4"/>
      <c r="AO13">
        <f>F13</f>
        <v>5</v>
      </c>
      <c r="AP13" s="12"/>
      <c r="AQ13" s="12"/>
      <c r="AR13" s="12"/>
      <c r="AS13">
        <f t="shared" si="2"/>
        <v>0</v>
      </c>
      <c r="AU13" s="9"/>
    </row>
    <row r="14" spans="1:47" x14ac:dyDescent="0.25">
      <c r="B14">
        <v>20220204</v>
      </c>
      <c r="D14" s="3" t="s">
        <v>127</v>
      </c>
      <c r="F14">
        <v>10</v>
      </c>
      <c r="G14" s="21">
        <f t="shared" si="0"/>
        <v>5974.579999999999</v>
      </c>
      <c r="H14" s="21"/>
      <c r="I14" s="21"/>
      <c r="W14" s="12"/>
      <c r="X14" s="12"/>
      <c r="Y14" s="4"/>
      <c r="AO14">
        <f>F14</f>
        <v>10</v>
      </c>
      <c r="AP14" s="12"/>
      <c r="AQ14" s="12"/>
      <c r="AR14" s="12"/>
      <c r="AS14">
        <f t="shared" si="2"/>
        <v>0</v>
      </c>
      <c r="AU14" s="9"/>
    </row>
    <row r="15" spans="1:47" x14ac:dyDescent="0.25">
      <c r="D15" s="3"/>
      <c r="G15" s="21"/>
      <c r="H15" s="21"/>
      <c r="I15" s="21"/>
      <c r="W15" s="12"/>
      <c r="X15" s="12"/>
      <c r="Y15" s="4"/>
      <c r="AP15" s="12"/>
      <c r="AQ15" s="12"/>
      <c r="AR15" s="12"/>
      <c r="AU15" s="9"/>
    </row>
    <row r="16" spans="1:47" x14ac:dyDescent="0.25">
      <c r="B16" s="3"/>
      <c r="D16" t="s">
        <v>116</v>
      </c>
      <c r="E16">
        <v>0</v>
      </c>
      <c r="F16">
        <v>0</v>
      </c>
      <c r="G16" s="21">
        <f t="shared" si="0"/>
        <v>0</v>
      </c>
      <c r="H16" s="21"/>
      <c r="V16" s="3"/>
      <c r="W16" s="12">
        <f t="shared" si="1"/>
        <v>0</v>
      </c>
      <c r="X16" s="9"/>
      <c r="AO16" s="12"/>
      <c r="AP16" s="12"/>
      <c r="AQ16" s="12"/>
      <c r="AS16">
        <f t="shared" si="2"/>
        <v>0</v>
      </c>
      <c r="AT16" s="9"/>
    </row>
    <row r="17" spans="1:45" x14ac:dyDescent="0.25">
      <c r="A17" t="s">
        <v>5</v>
      </c>
      <c r="E17">
        <f>SUM(E9:E16)</f>
        <v>0</v>
      </c>
      <c r="F17">
        <f>SUM(F9:F16)</f>
        <v>45</v>
      </c>
      <c r="G17" s="1"/>
      <c r="I17">
        <f t="shared" ref="I17:V17" si="3">SUM(I9:I16)</f>
        <v>0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  <c r="N17">
        <f t="shared" si="3"/>
        <v>0</v>
      </c>
      <c r="O17">
        <f t="shared" si="3"/>
        <v>0</v>
      </c>
      <c r="P17">
        <f t="shared" si="3"/>
        <v>0</v>
      </c>
      <c r="Q17">
        <f t="shared" si="3"/>
        <v>0</v>
      </c>
      <c r="R17">
        <f t="shared" si="3"/>
        <v>0</v>
      </c>
      <c r="S17">
        <f t="shared" si="3"/>
        <v>0</v>
      </c>
      <c r="T17">
        <f t="shared" si="3"/>
        <v>0</v>
      </c>
      <c r="U17">
        <f t="shared" si="3"/>
        <v>0</v>
      </c>
      <c r="V17">
        <f t="shared" si="3"/>
        <v>0</v>
      </c>
      <c r="W17" s="1">
        <f>SUM(I17:V17)</f>
        <v>0</v>
      </c>
      <c r="X17">
        <f t="shared" ref="X17:AR17" si="4">SUM(X9:X16)</f>
        <v>0</v>
      </c>
      <c r="Y17">
        <f t="shared" si="4"/>
        <v>0</v>
      </c>
      <c r="Z17">
        <f t="shared" si="4"/>
        <v>0</v>
      </c>
      <c r="AA17">
        <f t="shared" si="4"/>
        <v>0</v>
      </c>
      <c r="AB17">
        <f t="shared" si="4"/>
        <v>0</v>
      </c>
      <c r="AC17">
        <f t="shared" si="4"/>
        <v>0</v>
      </c>
      <c r="AD17">
        <f t="shared" si="4"/>
        <v>0</v>
      </c>
      <c r="AE17">
        <f t="shared" si="4"/>
        <v>0</v>
      </c>
      <c r="AF17">
        <f t="shared" si="4"/>
        <v>0</v>
      </c>
      <c r="AG17">
        <f t="shared" si="4"/>
        <v>0</v>
      </c>
      <c r="AH17">
        <f t="shared" si="4"/>
        <v>0</v>
      </c>
      <c r="AI17">
        <f t="shared" si="4"/>
        <v>0</v>
      </c>
      <c r="AJ17">
        <f t="shared" si="4"/>
        <v>0</v>
      </c>
      <c r="AK17">
        <f t="shared" si="4"/>
        <v>0</v>
      </c>
      <c r="AL17">
        <f t="shared" si="4"/>
        <v>0</v>
      </c>
      <c r="AM17">
        <f t="shared" si="4"/>
        <v>0</v>
      </c>
      <c r="AN17">
        <f t="shared" si="4"/>
        <v>0</v>
      </c>
      <c r="AO17">
        <f t="shared" si="4"/>
        <v>45</v>
      </c>
      <c r="AP17">
        <f t="shared" si="4"/>
        <v>0</v>
      </c>
      <c r="AQ17">
        <f t="shared" si="4"/>
        <v>0</v>
      </c>
      <c r="AR17">
        <f t="shared" si="4"/>
        <v>0</v>
      </c>
      <c r="AS17">
        <f>SUM(X17:AR17)</f>
        <v>45</v>
      </c>
    </row>
    <row r="18" spans="1:45" x14ac:dyDescent="0.25">
      <c r="G18" s="31">
        <f>+G8+AS17-W17</f>
        <v>5974.579999999999</v>
      </c>
      <c r="W18" s="8" t="str">
        <f>IF(E17=W17,"correct", "incorrect")</f>
        <v>correct</v>
      </c>
      <c r="AS18" s="8" t="str">
        <f>IF(F17=AS17,"correct", "incorrect")</f>
        <v>correct</v>
      </c>
    </row>
    <row r="19" spans="1:45" x14ac:dyDescent="0.25">
      <c r="B19" s="23"/>
      <c r="W19" s="9"/>
    </row>
    <row r="20" spans="1:45" x14ac:dyDescent="0.25">
      <c r="B20" s="23"/>
      <c r="W20" s="1"/>
    </row>
    <row r="21" spans="1:45" x14ac:dyDescent="0.25">
      <c r="B21" s="23"/>
    </row>
    <row r="22" spans="1:45" x14ac:dyDescent="0.25">
      <c r="B22" s="23"/>
      <c r="W22" s="12"/>
    </row>
    <row r="23" spans="1:45" x14ac:dyDescent="0.25">
      <c r="B23" s="23"/>
    </row>
  </sheetData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vs actual</vt:lpstr>
      <vt:lpstr>bank activity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Linda</dc:creator>
  <cp:lastModifiedBy>Shannon</cp:lastModifiedBy>
  <cp:lastPrinted>2022-03-08T03:27:47Z</cp:lastPrinted>
  <dcterms:created xsi:type="dcterms:W3CDTF">2015-04-11T13:00:59Z</dcterms:created>
  <dcterms:modified xsi:type="dcterms:W3CDTF">2022-03-08T03:33:27Z</dcterms:modified>
</cp:coreProperties>
</file>